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L10" i="1" l="1"/>
  <c r="M10" i="1" s="1"/>
  <c r="L6" i="1"/>
  <c r="M6" i="1" s="1"/>
  <c r="N6" i="1" s="1"/>
  <c r="L9" i="1"/>
  <c r="M9" i="1" s="1"/>
  <c r="O9" i="1" l="1"/>
  <c r="N9" i="1"/>
  <c r="N10" i="1"/>
  <c r="O10" i="1"/>
  <c r="O6" i="1"/>
  <c r="R9" i="1" l="1"/>
  <c r="S9" i="1"/>
  <c r="Q9" i="1"/>
  <c r="M13" i="1" l="1"/>
  <c r="L13" i="1" s="1"/>
  <c r="P13" i="1" s="1"/>
  <c r="M12" i="1"/>
  <c r="L12" i="1" s="1"/>
  <c r="D13" i="1" l="1"/>
  <c r="E12" i="1"/>
  <c r="Q12" i="1" s="1"/>
  <c r="E13" i="1"/>
  <c r="Q13" i="1" s="1"/>
  <c r="G12" i="1" l="1"/>
  <c r="I12" i="1" s="1"/>
  <c r="G13" i="1"/>
  <c r="I13" i="1" s="1"/>
</calcChain>
</file>

<file path=xl/sharedStrings.xml><?xml version="1.0" encoding="utf-8"?>
<sst xmlns="http://schemas.openxmlformats.org/spreadsheetml/2006/main" count="37" uniqueCount="28">
  <si>
    <t>HN, 2011- 06-30</t>
  </si>
  <si>
    <t>Data for stjernen:</t>
  </si>
  <si>
    <t>Ekliptikahældningen</t>
  </si>
  <si>
    <t xml:space="preserve">e = </t>
  </si>
  <si>
    <t>Rektascension</t>
  </si>
  <si>
    <t>Deklination</t>
  </si>
  <si>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 xml:space="preserve"> = 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</si>
  <si>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 xml:space="preserve"> = </t>
    </r>
  </si>
  <si>
    <t>Grader</t>
  </si>
  <si>
    <t>Radianer</t>
  </si>
  <si>
    <t>cos</t>
  </si>
  <si>
    <t>sin</t>
  </si>
  <si>
    <t>Ekliptikal længde</t>
  </si>
  <si>
    <t>Ekliptikal bredde</t>
  </si>
  <si>
    <r>
      <rPr>
        <sz val="11"/>
        <color theme="1"/>
        <rFont val="Symbol"/>
        <family val="1"/>
        <charset val="2"/>
      </rPr>
      <t>l</t>
    </r>
    <r>
      <rPr>
        <sz val="11"/>
        <color theme="1"/>
        <rFont val="Calibri"/>
        <family val="2"/>
        <scheme val="minor"/>
      </rPr>
      <t xml:space="preserve"> = </t>
    </r>
  </si>
  <si>
    <r>
      <rPr>
        <sz val="11"/>
        <color theme="1"/>
        <rFont val="Symbol"/>
        <family val="1"/>
        <charset val="2"/>
      </rPr>
      <t>b</t>
    </r>
    <r>
      <rPr>
        <sz val="11"/>
        <color theme="1"/>
        <rFont val="Calibri"/>
        <family val="2"/>
        <scheme val="minor"/>
      </rPr>
      <t xml:space="preserve"> = </t>
    </r>
  </si>
  <si>
    <t>+</t>
  </si>
  <si>
    <t>Fortegn</t>
  </si>
  <si>
    <t>X</t>
  </si>
  <si>
    <t>Y</t>
  </si>
  <si>
    <t>Z</t>
  </si>
  <si>
    <t>h</t>
  </si>
  <si>
    <t>m</t>
  </si>
  <si>
    <t>s</t>
  </si>
  <si>
    <t>°</t>
  </si>
  <si>
    <t>′</t>
  </si>
  <si>
    <t>″</t>
  </si>
  <si>
    <r>
      <t xml:space="preserve">Beregning af ekliptikal længde og bredde, </t>
    </r>
    <r>
      <rPr>
        <b/>
        <sz val="14"/>
        <color theme="4"/>
        <rFont val="Symbol"/>
        <family val="1"/>
        <charset val="2"/>
      </rPr>
      <t>l</t>
    </r>
    <r>
      <rPr>
        <b/>
        <sz val="14"/>
        <color theme="4"/>
        <rFont val="Calibri"/>
        <family val="2"/>
        <scheme val="minor"/>
      </rPr>
      <t xml:space="preserve"> og </t>
    </r>
    <r>
      <rPr>
        <b/>
        <sz val="14"/>
        <color theme="4"/>
        <rFont val="Symbol"/>
        <family val="1"/>
        <charset val="2"/>
      </rPr>
      <t>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</si>
</sst>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4"/>
      <color theme="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4"/>
      <name val="Symbol"/>
      <family val="1"/>
      <charset val="2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Symbol"/>
      <family val="1"/>
      <charset val="2"/>
    </font>
    <font>
      <b/>
      <sz val="11"/>
      <color rgb="FF00B050"/>
      <name val="Calibri"/>
      <family val="2"/>
    </font>
    <font>
      <b/>
      <sz val="11"/>
      <color rgb="FFFF0000"/>
      <name val="Symbol"/>
      <family val="1"/>
      <charset val="2"/>
    </font>
    <font>
      <b/>
      <sz val="11"/>
      <color rgb="FFFF0000"/>
      <name val="Calibri"/>
      <family val="2"/>
    </font>
    <font>
      <b/>
      <vertAlign val="superscript"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5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/>
    <xf numFmtId="1" fontId="6" fillId="0" borderId="0" xfId="0" applyNumberFormat="1" applyFont="1"/>
    <xf numFmtId="2" fontId="6" fillId="0" borderId="0" xfId="0" applyNumberFormat="1" applyFont="1"/>
    <xf numFmtId="0" fontId="6" fillId="0" borderId="0" xfId="0" applyFont="1" applyAlignment="1">
      <alignment horizontal="right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zoomScale="160" zoomScaleNormal="160" workbookViewId="0">
      <selection activeCell="Q12" sqref="Q12"/>
    </sheetView>
  </sheetViews>
  <sheetFormatPr defaultRowHeight="15" x14ac:dyDescent="0.25"/>
  <cols>
    <col min="5" max="5" width="5.140625" customWidth="1"/>
    <col min="6" max="6" width="1.85546875" customWidth="1"/>
    <col min="7" max="7" width="4.42578125" customWidth="1"/>
    <col min="8" max="8" width="2.140625" customWidth="1"/>
    <col min="9" max="9" width="7.28515625" customWidth="1"/>
    <col min="10" max="10" width="2" customWidth="1"/>
    <col min="12" max="12" width="10" bestFit="1" customWidth="1"/>
  </cols>
  <sheetData>
    <row r="1" spans="1:19" ht="18.75" x14ac:dyDescent="0.3">
      <c r="B1" s="4" t="s">
        <v>27</v>
      </c>
    </row>
    <row r="2" spans="1:19" x14ac:dyDescent="0.25">
      <c r="B2" t="s">
        <v>0</v>
      </c>
    </row>
    <row r="4" spans="1:19" x14ac:dyDescent="0.25">
      <c r="D4" s="3" t="s">
        <v>17</v>
      </c>
      <c r="E4" s="3"/>
      <c r="F4" s="3"/>
      <c r="G4" s="3"/>
      <c r="H4" s="3"/>
      <c r="I4" s="3"/>
      <c r="J4" s="3"/>
      <c r="L4" s="3" t="s">
        <v>8</v>
      </c>
      <c r="M4" s="3" t="s">
        <v>9</v>
      </c>
      <c r="N4" s="3" t="s">
        <v>10</v>
      </c>
      <c r="O4" s="3" t="s">
        <v>11</v>
      </c>
      <c r="Q4" s="3" t="s">
        <v>18</v>
      </c>
      <c r="R4" s="3" t="s">
        <v>19</v>
      </c>
      <c r="S4" s="3" t="s">
        <v>20</v>
      </c>
    </row>
    <row r="5" spans="1:19" x14ac:dyDescent="0.25">
      <c r="C5" s="1"/>
    </row>
    <row r="6" spans="1:19" x14ac:dyDescent="0.25">
      <c r="A6" s="5" t="s">
        <v>2</v>
      </c>
      <c r="C6" s="2" t="s">
        <v>3</v>
      </c>
      <c r="D6" s="7"/>
      <c r="E6" s="7">
        <v>23</v>
      </c>
      <c r="F6" s="13" t="s">
        <v>24</v>
      </c>
      <c r="G6" s="7">
        <v>26</v>
      </c>
      <c r="H6" s="14" t="s">
        <v>25</v>
      </c>
      <c r="I6" s="7">
        <v>21.405999999999999</v>
      </c>
      <c r="J6" s="14" t="s">
        <v>26</v>
      </c>
      <c r="L6">
        <f>E6+G6/60+I6/3600</f>
        <v>23.439279444444445</v>
      </c>
      <c r="M6">
        <f t="shared" ref="M6" si="0">RADIANS(L6)</f>
        <v>0.40909260060058289</v>
      </c>
      <c r="N6">
        <f t="shared" ref="N6" si="1">COS(M6)</f>
        <v>0.91748214306524178</v>
      </c>
      <c r="O6">
        <f t="shared" ref="O6" si="2">SIN(M6)</f>
        <v>0.39777696911260602</v>
      </c>
    </row>
    <row r="7" spans="1:19" x14ac:dyDescent="0.25">
      <c r="D7" s="7"/>
      <c r="E7" s="7"/>
      <c r="F7" s="7"/>
      <c r="G7" s="7"/>
      <c r="H7" s="7"/>
      <c r="I7" s="7"/>
      <c r="J7" s="7"/>
    </row>
    <row r="8" spans="1:19" x14ac:dyDescent="0.25">
      <c r="A8" s="5" t="s">
        <v>1</v>
      </c>
      <c r="D8" s="7"/>
      <c r="E8" s="7"/>
      <c r="F8" s="7"/>
      <c r="G8" s="7"/>
      <c r="H8" s="7"/>
      <c r="I8" s="7"/>
      <c r="J8" s="7"/>
    </row>
    <row r="9" spans="1:19" ht="17.25" x14ac:dyDescent="0.25">
      <c r="A9" t="s">
        <v>4</v>
      </c>
      <c r="C9" s="1" t="s">
        <v>6</v>
      </c>
      <c r="D9" s="7"/>
      <c r="E9" s="7">
        <v>10</v>
      </c>
      <c r="F9" s="17" t="s">
        <v>21</v>
      </c>
      <c r="G9" s="7">
        <v>8</v>
      </c>
      <c r="H9" s="17" t="s">
        <v>22</v>
      </c>
      <c r="I9" s="7">
        <v>22.3</v>
      </c>
      <c r="J9" s="17" t="s">
        <v>23</v>
      </c>
      <c r="L9">
        <f>15*(E9+G9/60+I9/3600)</f>
        <v>152.09291666666667</v>
      </c>
      <c r="M9">
        <f>RADIANS(L9)</f>
        <v>2.6545221647946922</v>
      </c>
      <c r="N9">
        <f>COS(M9)</f>
        <v>-0.88370777434739467</v>
      </c>
      <c r="O9">
        <f>SIN(M9)</f>
        <v>0.46803906840986487</v>
      </c>
      <c r="Q9">
        <f>N10*N9</f>
        <v>-0.86450160787660124</v>
      </c>
      <c r="R9">
        <f>N6*N10*O9+O6*O10</f>
        <v>0.50256457336516391</v>
      </c>
      <c r="S9">
        <f>N6*O10-O6*N10*O9</f>
        <v>8.1129265411447604E-3</v>
      </c>
    </row>
    <row r="10" spans="1:19" x14ac:dyDescent="0.25">
      <c r="A10" t="s">
        <v>5</v>
      </c>
      <c r="C10" s="1" t="s">
        <v>7</v>
      </c>
      <c r="D10" s="8" t="s">
        <v>16</v>
      </c>
      <c r="E10" s="7">
        <v>11</v>
      </c>
      <c r="F10" s="13" t="s">
        <v>24</v>
      </c>
      <c r="G10" s="7">
        <v>58</v>
      </c>
      <c r="H10" s="14" t="s">
        <v>25</v>
      </c>
      <c r="I10" s="7">
        <v>2</v>
      </c>
      <c r="J10" s="14" t="s">
        <v>26</v>
      </c>
      <c r="L10">
        <f>IF(D10="+",E10+G10/60+I10/3600,-E10-G10/60-I10/3600)</f>
        <v>11.967222222222222</v>
      </c>
      <c r="M10">
        <f>RADIANS(L10)</f>
        <v>0.20886743009561029</v>
      </c>
      <c r="N10">
        <f>COS(M10)</f>
        <v>0.97826638281531819</v>
      </c>
      <c r="O10">
        <f>SIN(M10)</f>
        <v>0.20735207800606523</v>
      </c>
    </row>
    <row r="12" spans="1:19" x14ac:dyDescent="0.25">
      <c r="A12" t="s">
        <v>12</v>
      </c>
      <c r="C12" s="1" t="s">
        <v>14</v>
      </c>
      <c r="D12" s="9"/>
      <c r="E12" s="9">
        <f>ROUNDDOWN(L12,0)</f>
        <v>149</v>
      </c>
      <c r="F12" s="15" t="s">
        <v>24</v>
      </c>
      <c r="G12" s="10">
        <f>ROUNDDOWN(Q12,0)</f>
        <v>49</v>
      </c>
      <c r="H12" s="16" t="s">
        <v>25</v>
      </c>
      <c r="I12" s="11">
        <f>60*(Q12-G12)</f>
        <v>44.714922652744917</v>
      </c>
      <c r="J12" s="16" t="s">
        <v>26</v>
      </c>
      <c r="L12" s="6">
        <f>DEGREES(M12)</f>
        <v>149.82908747851465</v>
      </c>
      <c r="M12">
        <f>ATAN2(Q9,R9)</f>
        <v>2.6150108917586894</v>
      </c>
      <c r="Q12" s="6">
        <f>60*(L12-E12)</f>
        <v>49.745248710879082</v>
      </c>
    </row>
    <row r="13" spans="1:19" x14ac:dyDescent="0.25">
      <c r="A13" t="s">
        <v>13</v>
      </c>
      <c r="C13" s="1" t="s">
        <v>15</v>
      </c>
      <c r="D13" s="12" t="str">
        <f>IF(L13&lt;0,"-","+")</f>
        <v>+</v>
      </c>
      <c r="E13" s="9">
        <f>ROUNDDOWN(P13,0)</f>
        <v>0</v>
      </c>
      <c r="F13" s="15" t="s">
        <v>24</v>
      </c>
      <c r="G13" s="10">
        <f>ROUNDDOWN(Q13,0)</f>
        <v>27</v>
      </c>
      <c r="H13" s="16" t="s">
        <v>25</v>
      </c>
      <c r="I13" s="11">
        <f>60*(Q13-G13)</f>
        <v>53.429578853026456</v>
      </c>
      <c r="J13" s="16" t="s">
        <v>26</v>
      </c>
      <c r="L13">
        <f>DEGREES(M13)</f>
        <v>0.46484154968139624</v>
      </c>
      <c r="M13">
        <f>ATAN2(SQRT(Q9*Q9+R9*R9),S9)</f>
        <v>8.113015542013163E-3</v>
      </c>
      <c r="P13">
        <f>ABS(L13)</f>
        <v>0.46484154968139624</v>
      </c>
      <c r="Q13" s="6">
        <f>60*(P13-E13)</f>
        <v>27.890492980883774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Nielsen</dc:creator>
  <cp:lastModifiedBy>Holger Nielsen</cp:lastModifiedBy>
  <dcterms:created xsi:type="dcterms:W3CDTF">2011-06-30T19:53:56Z</dcterms:created>
  <dcterms:modified xsi:type="dcterms:W3CDTF">2016-11-10T14:31:40Z</dcterms:modified>
</cp:coreProperties>
</file>